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EvoyS\Desktop\"/>
    </mc:Choice>
  </mc:AlternateContent>
  <bookViews>
    <workbookView xWindow="0" yWindow="0" windowWidth="23655" windowHeight="17415"/>
  </bookViews>
  <sheets>
    <sheet name="2009 Acura TL" sheetId="1" r:id="rId1"/>
  </sheets>
  <externalReferences>
    <externalReference r:id="rId2"/>
  </externalReferences>
  <definedNames>
    <definedName name="_xlnm._FilterDatabase" localSheetId="0" hidden="1">'2009 Acura TL'!$A$49:$E$133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4" i="1" l="1"/>
  <c r="E83" i="1"/>
  <c r="C26" i="1"/>
  <c r="E26" i="1" s="1"/>
  <c r="C25" i="1"/>
  <c r="D25" i="1" s="1"/>
  <c r="C24" i="1"/>
  <c r="D24" i="1" s="1"/>
  <c r="C23" i="1"/>
  <c r="D23" i="1" s="1"/>
  <c r="C22" i="1"/>
  <c r="D22" i="1" s="1"/>
  <c r="C21" i="1"/>
  <c r="D21" i="1" s="1"/>
  <c r="C20" i="1"/>
  <c r="D20" i="1" s="1"/>
  <c r="C19" i="1"/>
  <c r="D19" i="1" s="1"/>
  <c r="C18" i="1"/>
  <c r="D18" i="1" s="1"/>
  <c r="C17" i="1"/>
  <c r="C27" i="1" s="1"/>
  <c r="C13" i="1"/>
  <c r="C12" i="1"/>
  <c r="C9" i="1"/>
  <c r="C6" i="1"/>
  <c r="F26" i="1" l="1"/>
  <c r="E27" i="1"/>
  <c r="D27" i="1"/>
  <c r="E17" i="1"/>
  <c r="F17" i="1" s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D17" i="1"/>
  <c r="D26" i="1"/>
  <c r="C28" i="1" l="1"/>
  <c r="F27" i="1"/>
</calcChain>
</file>

<file path=xl/sharedStrings.xml><?xml version="1.0" encoding="utf-8"?>
<sst xmlns="http://schemas.openxmlformats.org/spreadsheetml/2006/main" count="309" uniqueCount="60">
  <si>
    <t>2009 Acura TL Expenses - The Truth</t>
  </si>
  <si>
    <t>Purchase Date</t>
  </si>
  <si>
    <t>Current Date</t>
  </si>
  <si>
    <t>Days Owned</t>
  </si>
  <si>
    <t>Days owned</t>
  </si>
  <si>
    <t>Original Miles</t>
  </si>
  <si>
    <t>Mileage when purchased</t>
  </si>
  <si>
    <t>Current Miles</t>
  </si>
  <si>
    <t>Final Mileage when sold</t>
  </si>
  <si>
    <t>Miles Driven to Date</t>
  </si>
  <si>
    <t>Miles Driven</t>
  </si>
  <si>
    <t>Fuel Costs to Date</t>
  </si>
  <si>
    <t>Estimate Fuel Cost</t>
  </si>
  <si>
    <t>per gallon Premium Fuel (guestimate since it varies - reviewed https://www.gasbuddy.com/Charts)</t>
  </si>
  <si>
    <t>Estimated MPG</t>
  </si>
  <si>
    <t>miles per gallon</t>
  </si>
  <si>
    <t>Total Purchase Costs</t>
  </si>
  <si>
    <t>Lease Deposit, Lease Payments, Lease Buyout, Sales Tax</t>
  </si>
  <si>
    <t>Current Value</t>
  </si>
  <si>
    <t>Actual Sale Price</t>
  </si>
  <si>
    <t>Expense to Date</t>
  </si>
  <si>
    <t>Total</t>
  </si>
  <si>
    <t>Per Mile</t>
  </si>
  <si>
    <t>Per Day</t>
  </si>
  <si>
    <t>Percent</t>
  </si>
  <si>
    <t>Depreciation</t>
  </si>
  <si>
    <t>Insurance</t>
  </si>
  <si>
    <t>Registration Fees</t>
  </si>
  <si>
    <t>Scheduled Service</t>
  </si>
  <si>
    <t>Normal Wear &amp; Tear</t>
  </si>
  <si>
    <t>Fuel</t>
  </si>
  <si>
    <t>Cleaning</t>
  </si>
  <si>
    <t>Unscheduled Service</t>
  </si>
  <si>
    <t>Tools</t>
  </si>
  <si>
    <t>Recreation (optional)</t>
  </si>
  <si>
    <t>Total Operating Costs</t>
  </si>
  <si>
    <t>Average Annual Operating Cost</t>
  </si>
  <si>
    <t>Date</t>
  </si>
  <si>
    <t>Expense</t>
  </si>
  <si>
    <t>Vendor</t>
  </si>
  <si>
    <t>Type</t>
  </si>
  <si>
    <t>Amount</t>
  </si>
  <si>
    <t>Amount Due at Lease Signing</t>
  </si>
  <si>
    <t>Acura Elk Grove</t>
  </si>
  <si>
    <t>Purchase</t>
  </si>
  <si>
    <t>Clean/Detailing</t>
  </si>
  <si>
    <t>NGS Pearls</t>
  </si>
  <si>
    <t>Lease Payment</t>
  </si>
  <si>
    <t>Acura Lease</t>
  </si>
  <si>
    <t>Auto Insurance (Extra to Existing Policy)</t>
  </si>
  <si>
    <t>Allstate</t>
  </si>
  <si>
    <t>Auto Insurance (semi annual)</t>
  </si>
  <si>
    <t>Vehicle Registration Annual Renewal</t>
  </si>
  <si>
    <t>California DMV</t>
  </si>
  <si>
    <t>Registration</t>
  </si>
  <si>
    <t>Scheduled Maintenance</t>
  </si>
  <si>
    <t>Neillo Acura</t>
  </si>
  <si>
    <t>Lease Buy Out</t>
  </si>
  <si>
    <t>Vehicle Registration after lease buyout</t>
  </si>
  <si>
    <t>Vehicle Sales Tax after lease buyout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</si>
</sst>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[$-409]mmmm\ d\,\ yyyy;@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44" fontId="0" fillId="0" borderId="0" xfId="1" applyFont="1"/>
    <xf numFmtId="0" fontId="0" fillId="0" borderId="0" xfId="0" applyAlignment="1">
      <alignment horizontal="right"/>
    </xf>
    <xf numFmtId="164" fontId="0" fillId="0" borderId="0" xfId="1" applyNumberFormat="1" applyFont="1"/>
    <xf numFmtId="0" fontId="2" fillId="0" borderId="0" xfId="1" applyNumberFormat="1" applyFont="1"/>
    <xf numFmtId="0" fontId="2" fillId="0" borderId="0" xfId="0" applyFont="1"/>
    <xf numFmtId="0" fontId="0" fillId="0" borderId="0" xfId="1" applyNumberFormat="1" applyFont="1"/>
    <xf numFmtId="165" fontId="2" fillId="0" borderId="0" xfId="1" applyNumberFormat="1" applyFont="1"/>
    <xf numFmtId="0" fontId="2" fillId="0" borderId="1" xfId="0" applyFont="1" applyBorder="1" applyAlignment="1">
      <alignment horizontal="center"/>
    </xf>
    <xf numFmtId="44" fontId="0" fillId="0" borderId="0" xfId="0" applyNumberFormat="1"/>
    <xf numFmtId="9" fontId="0" fillId="0" borderId="0" xfId="2" applyFont="1"/>
    <xf numFmtId="0" fontId="2" fillId="2" borderId="0" xfId="0" applyFont="1" applyFill="1"/>
    <xf numFmtId="44" fontId="0" fillId="2" borderId="0" xfId="1" applyFont="1" applyFill="1"/>
    <xf numFmtId="44" fontId="0" fillId="2" borderId="0" xfId="0" applyNumberFormat="1" applyFill="1"/>
    <xf numFmtId="9" fontId="0" fillId="2" borderId="0" xfId="2" applyFont="1" applyFill="1"/>
    <xf numFmtId="0" fontId="2" fillId="3" borderId="0" xfId="0" applyFont="1" applyFill="1"/>
    <xf numFmtId="44" fontId="0" fillId="3" borderId="0" xfId="1" applyFont="1" applyFill="1"/>
    <xf numFmtId="44" fontId="0" fillId="3" borderId="0" xfId="0" applyNumberFormat="1" applyFill="1"/>
    <xf numFmtId="9" fontId="0" fillId="3" borderId="0" xfId="2" applyFont="1" applyFill="1"/>
    <xf numFmtId="0" fontId="2" fillId="0" borderId="2" xfId="0" applyFont="1" applyBorder="1" applyAlignment="1">
      <alignment horizontal="right"/>
    </xf>
    <xf numFmtId="44" fontId="2" fillId="0" borderId="2" xfId="1" applyFont="1" applyBorder="1"/>
    <xf numFmtId="44" fontId="2" fillId="0" borderId="2" xfId="0" applyNumberFormat="1" applyFont="1" applyBorder="1"/>
    <xf numFmtId="9" fontId="2" fillId="0" borderId="2" xfId="2" applyFont="1" applyBorder="1"/>
    <xf numFmtId="0" fontId="2" fillId="0" borderId="0" xfId="0" applyFont="1" applyBorder="1" applyAlignment="1">
      <alignment horizontal="right"/>
    </xf>
    <xf numFmtId="44" fontId="2" fillId="0" borderId="0" xfId="0" applyNumberFormat="1" applyFont="1" applyBorder="1"/>
    <xf numFmtId="0" fontId="2" fillId="0" borderId="0" xfId="0" applyFont="1" applyBorder="1"/>
    <xf numFmtId="44" fontId="2" fillId="0" borderId="0" xfId="1" applyFont="1" applyBorder="1"/>
    <xf numFmtId="0" fontId="4" fillId="0" borderId="1" xfId="0" applyFont="1" applyBorder="1" applyAlignment="1">
      <alignment horizontal="center"/>
    </xf>
    <xf numFmtId="44" fontId="4" fillId="0" borderId="1" xfId="1" applyFont="1" applyBorder="1" applyAlignment="1">
      <alignment horizontal="center"/>
    </xf>
    <xf numFmtId="14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Operating Cost Percentage by Expense Type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dLbl>
              <c:idx val="3"/>
              <c:layout>
                <c:manualLayout>
                  <c:x val="7.5645140546179421E-2"/>
                  <c:y val="-9.848581754700042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8.4959486688483354E-2"/>
                  <c:y val="9.4072562149857975E-3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0337539477256746E-2"/>
                  <c:y val="0.15480260949056271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'2009 Acura TL'!$B$17:$B$26</c:f>
              <c:strCache>
                <c:ptCount val="10"/>
                <c:pt idx="0">
                  <c:v>Depreciation</c:v>
                </c:pt>
                <c:pt idx="1">
                  <c:v>Insurance</c:v>
                </c:pt>
                <c:pt idx="2">
                  <c:v>Registration Fees</c:v>
                </c:pt>
                <c:pt idx="3">
                  <c:v>Scheduled Service</c:v>
                </c:pt>
                <c:pt idx="4">
                  <c:v>Normal Wear &amp; Tear</c:v>
                </c:pt>
                <c:pt idx="5">
                  <c:v>Fuel</c:v>
                </c:pt>
                <c:pt idx="6">
                  <c:v>Cleaning</c:v>
                </c:pt>
                <c:pt idx="7">
                  <c:v>Unscheduled Service</c:v>
                </c:pt>
                <c:pt idx="8">
                  <c:v>Tools</c:v>
                </c:pt>
                <c:pt idx="9">
                  <c:v>Recreation (optional)</c:v>
                </c:pt>
              </c:strCache>
            </c:strRef>
          </c:cat>
          <c:val>
            <c:numRef>
              <c:f>'2009 Acura TL'!$F$17:$F$26</c:f>
              <c:numCache>
                <c:formatCode>0%</c:formatCode>
                <c:ptCount val="10"/>
                <c:pt idx="0">
                  <c:v>0.61900013341982596</c:v>
                </c:pt>
                <c:pt idx="1">
                  <c:v>0.15234772887251058</c:v>
                </c:pt>
                <c:pt idx="2">
                  <c:v>5.0492503185973467E-2</c:v>
                </c:pt>
                <c:pt idx="3">
                  <c:v>1.4780616399596989E-2</c:v>
                </c:pt>
                <c:pt idx="4">
                  <c:v>0</c:v>
                </c:pt>
                <c:pt idx="5">
                  <c:v>0.14773669367267986</c:v>
                </c:pt>
                <c:pt idx="6">
                  <c:v>1.564232444941319E-2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596029280743574"/>
          <c:y val="0.12866877284453149"/>
          <c:w val="0.19486539526595872"/>
          <c:h val="0.8540938600514769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29</xdr:row>
      <xdr:rowOff>6351</xdr:rowOff>
    </xdr:from>
    <xdr:to>
      <xdr:col>5</xdr:col>
      <xdr:colOff>603250</xdr:colOff>
      <xdr:row>46</xdr:row>
      <xdr:rowOff>184150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ropbox/Aston%20Martin%20DB9/Blog/Media/Aston%20Martin%20DB9%20Actual%20Cos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5 Aston Martin DB9"/>
      <sheetName val="2009 Acura TL"/>
    </sheetNames>
    <sheetDataSet>
      <sheetData sheetId="0"/>
      <sheetData sheetId="1">
        <row r="17">
          <cell r="B17" t="str">
            <v>Depreciation</v>
          </cell>
          <cell r="F17">
            <v>0.61900013341982596</v>
          </cell>
        </row>
        <row r="18">
          <cell r="B18" t="str">
            <v>Insurance</v>
          </cell>
          <cell r="F18">
            <v>0.15234772887251058</v>
          </cell>
        </row>
        <row r="19">
          <cell r="B19" t="str">
            <v>Registration Fees</v>
          </cell>
          <cell r="F19">
            <v>5.0492503185973467E-2</v>
          </cell>
        </row>
        <row r="20">
          <cell r="B20" t="str">
            <v>Scheduled Service</v>
          </cell>
          <cell r="F20">
            <v>1.4780616399596989E-2</v>
          </cell>
        </row>
        <row r="21">
          <cell r="B21" t="str">
            <v>Normal Wear &amp; Tear</v>
          </cell>
          <cell r="F21">
            <v>0</v>
          </cell>
        </row>
        <row r="22">
          <cell r="B22" t="str">
            <v>Fuel</v>
          </cell>
          <cell r="F22">
            <v>0.14773669367267986</v>
          </cell>
        </row>
        <row r="23">
          <cell r="B23" t="str">
            <v>Cleaning</v>
          </cell>
          <cell r="F23">
            <v>1.564232444941319E-2</v>
          </cell>
        </row>
        <row r="24">
          <cell r="B24" t="str">
            <v>Unscheduled Service</v>
          </cell>
          <cell r="F24">
            <v>0</v>
          </cell>
        </row>
        <row r="25">
          <cell r="B25" t="str">
            <v>Tools</v>
          </cell>
          <cell r="F25">
            <v>0</v>
          </cell>
        </row>
        <row r="26">
          <cell r="B26" t="str">
            <v>Recreation (optional)</v>
          </cell>
          <cell r="F26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"/>
  <sheetViews>
    <sheetView tabSelected="1" zoomScaleNormal="100" workbookViewId="0">
      <selection activeCell="H39" sqref="H39"/>
    </sheetView>
  </sheetViews>
  <sheetFormatPr defaultRowHeight="15" x14ac:dyDescent="0.25"/>
  <cols>
    <col min="1" max="1" width="10.7109375" bestFit="1" customWidth="1"/>
    <col min="2" max="2" width="37.140625" customWidth="1"/>
    <col min="3" max="3" width="28.7109375" bestFit="1" customWidth="1"/>
    <col min="4" max="4" width="20.85546875" customWidth="1"/>
    <col min="5" max="5" width="18.140625" style="2" bestFit="1" customWidth="1"/>
    <col min="6" max="6" width="10.5703125" bestFit="1" customWidth="1"/>
    <col min="7" max="7" width="11.7109375" bestFit="1" customWidth="1"/>
  </cols>
  <sheetData>
    <row r="1" spans="1:6" ht="33.75" x14ac:dyDescent="0.5">
      <c r="A1" s="1" t="s">
        <v>0</v>
      </c>
    </row>
    <row r="4" spans="1:6" x14ac:dyDescent="0.25">
      <c r="B4" s="3" t="s">
        <v>1</v>
      </c>
      <c r="C4" s="4">
        <v>39781</v>
      </c>
      <c r="E4"/>
    </row>
    <row r="5" spans="1:6" x14ac:dyDescent="0.25">
      <c r="B5" s="3" t="s">
        <v>2</v>
      </c>
      <c r="C5" s="4">
        <v>41751</v>
      </c>
      <c r="E5"/>
    </row>
    <row r="6" spans="1:6" x14ac:dyDescent="0.25">
      <c r="B6" s="3" t="s">
        <v>3</v>
      </c>
      <c r="C6" s="5">
        <f>C5-C4</f>
        <v>1970</v>
      </c>
      <c r="D6" s="6" t="s">
        <v>4</v>
      </c>
      <c r="E6"/>
    </row>
    <row r="7" spans="1:6" x14ac:dyDescent="0.25">
      <c r="B7" s="3" t="s">
        <v>5</v>
      </c>
      <c r="C7" s="7">
        <v>58</v>
      </c>
      <c r="D7" t="s">
        <v>6</v>
      </c>
      <c r="E7"/>
    </row>
    <row r="8" spans="1:6" x14ac:dyDescent="0.25">
      <c r="B8" s="3" t="s">
        <v>7</v>
      </c>
      <c r="C8" s="7">
        <v>27365</v>
      </c>
      <c r="D8" t="s">
        <v>8</v>
      </c>
      <c r="E8"/>
    </row>
    <row r="9" spans="1:6" x14ac:dyDescent="0.25">
      <c r="B9" s="3" t="s">
        <v>9</v>
      </c>
      <c r="C9" s="5">
        <f>C8-C7</f>
        <v>27307</v>
      </c>
      <c r="D9" s="6" t="s">
        <v>10</v>
      </c>
      <c r="E9"/>
    </row>
    <row r="10" spans="1:6" x14ac:dyDescent="0.25">
      <c r="B10" s="3" t="s">
        <v>11</v>
      </c>
      <c r="C10" s="2">
        <v>6422.38</v>
      </c>
      <c r="E10"/>
    </row>
    <row r="11" spans="1:6" x14ac:dyDescent="0.25">
      <c r="B11" s="3" t="s">
        <v>12</v>
      </c>
      <c r="C11" s="2">
        <v>3.99</v>
      </c>
      <c r="D11" t="s">
        <v>13</v>
      </c>
      <c r="E11"/>
    </row>
    <row r="12" spans="1:6" x14ac:dyDescent="0.25">
      <c r="B12" s="3" t="s">
        <v>14</v>
      </c>
      <c r="C12" s="8">
        <f>C9/(C10/C11)</f>
        <v>16.964883734690257</v>
      </c>
      <c r="D12" s="6" t="s">
        <v>15</v>
      </c>
      <c r="E12"/>
    </row>
    <row r="13" spans="1:6" x14ac:dyDescent="0.25">
      <c r="B13" s="3" t="s">
        <v>16</v>
      </c>
      <c r="C13" s="2">
        <f>SUM(SUMIFS($E$50:$E$174,$D$50:$D$174,{"Purchase"}))</f>
        <v>51909.049999999974</v>
      </c>
      <c r="D13" t="s">
        <v>17</v>
      </c>
      <c r="E13"/>
    </row>
    <row r="14" spans="1:6" x14ac:dyDescent="0.25">
      <c r="B14" s="3" t="s">
        <v>18</v>
      </c>
      <c r="C14" s="2">
        <v>25000</v>
      </c>
      <c r="D14" t="s">
        <v>19</v>
      </c>
      <c r="E14"/>
    </row>
    <row r="15" spans="1:6" x14ac:dyDescent="0.25">
      <c r="C15" s="2"/>
      <c r="E15"/>
    </row>
    <row r="16" spans="1:6" x14ac:dyDescent="0.25">
      <c r="B16" s="9" t="s">
        <v>20</v>
      </c>
      <c r="C16" s="9" t="s">
        <v>21</v>
      </c>
      <c r="D16" s="9" t="s">
        <v>22</v>
      </c>
      <c r="E16" s="9" t="s">
        <v>23</v>
      </c>
      <c r="F16" s="9" t="s">
        <v>24</v>
      </c>
    </row>
    <row r="17" spans="2:7" x14ac:dyDescent="0.25">
      <c r="B17" s="6" t="s">
        <v>25</v>
      </c>
      <c r="C17" s="2">
        <f>C13-C14</f>
        <v>26909.049999999974</v>
      </c>
      <c r="D17" s="10">
        <f t="shared" ref="D17:D27" si="0">C17/$C$9</f>
        <v>0.98542681363752793</v>
      </c>
      <c r="E17" s="10">
        <f t="shared" ref="E17:E27" si="1">C17/$C$6</f>
        <v>13.659416243654809</v>
      </c>
      <c r="F17" s="11">
        <f t="shared" ref="F17:F27" si="2">E17/$E$27</f>
        <v>0.61900013341982596</v>
      </c>
    </row>
    <row r="18" spans="2:7" x14ac:dyDescent="0.25">
      <c r="B18" s="6" t="s">
        <v>26</v>
      </c>
      <c r="C18" s="2">
        <f>SUM(SUMIFS($E$50:$E$174,$D$50:$D$174,{"Insurance"}))</f>
        <v>6622.8300000000008</v>
      </c>
      <c r="D18" s="10">
        <f t="shared" si="0"/>
        <v>0.24253231772073097</v>
      </c>
      <c r="E18" s="10">
        <f t="shared" si="1"/>
        <v>3.3618426395939092</v>
      </c>
      <c r="F18" s="11">
        <f t="shared" si="2"/>
        <v>0.15234772887251058</v>
      </c>
    </row>
    <row r="19" spans="2:7" x14ac:dyDescent="0.25">
      <c r="B19" s="6" t="s">
        <v>27</v>
      </c>
      <c r="C19" s="2">
        <f>SUM(SUMIFS($E$50:$E$174,$D$50:$D$174,{"Registration"}))</f>
        <v>2195</v>
      </c>
      <c r="D19" s="10">
        <f t="shared" si="0"/>
        <v>8.0382319551763282E-2</v>
      </c>
      <c r="E19" s="10">
        <f t="shared" si="1"/>
        <v>1.1142131979695431</v>
      </c>
      <c r="F19" s="11">
        <f t="shared" si="2"/>
        <v>5.0492503185973467E-2</v>
      </c>
    </row>
    <row r="20" spans="2:7" x14ac:dyDescent="0.25">
      <c r="B20" s="6" t="s">
        <v>28</v>
      </c>
      <c r="C20" s="2">
        <f>SUM(SUMIFS($E$50:$E$174,$D$50:$D$174,{"Scheduled Service"}))</f>
        <v>642.54</v>
      </c>
      <c r="D20" s="10">
        <f t="shared" si="0"/>
        <v>2.3530230343867871E-2</v>
      </c>
      <c r="E20" s="10">
        <f t="shared" si="1"/>
        <v>0.32616243654822336</v>
      </c>
      <c r="F20" s="11">
        <f t="shared" si="2"/>
        <v>1.4780616399596989E-2</v>
      </c>
    </row>
    <row r="21" spans="2:7" x14ac:dyDescent="0.25">
      <c r="B21" s="12" t="s">
        <v>29</v>
      </c>
      <c r="C21" s="13">
        <f>SUM(SUMIFS($E$50:$E$174,$D$50:$D$174,{"Normal Wear &amp; Tear"}))</f>
        <v>0</v>
      </c>
      <c r="D21" s="14">
        <f t="shared" si="0"/>
        <v>0</v>
      </c>
      <c r="E21" s="14">
        <f t="shared" si="1"/>
        <v>0</v>
      </c>
      <c r="F21" s="15">
        <f t="shared" si="2"/>
        <v>0</v>
      </c>
    </row>
    <row r="22" spans="2:7" x14ac:dyDescent="0.25">
      <c r="B22" s="12" t="s">
        <v>30</v>
      </c>
      <c r="C22" s="13">
        <f>C10</f>
        <v>6422.38</v>
      </c>
      <c r="D22" s="14">
        <f t="shared" si="0"/>
        <v>0.23519170908558246</v>
      </c>
      <c r="E22" s="14">
        <f t="shared" si="1"/>
        <v>3.2600913705583756</v>
      </c>
      <c r="F22" s="15">
        <f t="shared" si="2"/>
        <v>0.14773669367267986</v>
      </c>
    </row>
    <row r="23" spans="2:7" x14ac:dyDescent="0.25">
      <c r="B23" s="12" t="s">
        <v>31</v>
      </c>
      <c r="C23" s="13">
        <f>SUM(SUMIFS($E$50:$E$174,$D$50:$D$174,{"Cleaning"}))</f>
        <v>680</v>
      </c>
      <c r="D23" s="14">
        <f t="shared" si="0"/>
        <v>2.4902039770022338E-2</v>
      </c>
      <c r="E23" s="14">
        <f t="shared" si="1"/>
        <v>0.34517766497461927</v>
      </c>
      <c r="F23" s="15">
        <f t="shared" si="2"/>
        <v>1.564232444941319E-2</v>
      </c>
    </row>
    <row r="24" spans="2:7" x14ac:dyDescent="0.25">
      <c r="B24" s="16" t="s">
        <v>32</v>
      </c>
      <c r="C24" s="17">
        <f>SUM(SUMIFS($E$50:$E$174,$D$50:$D$174,{"UnScheduled Service"}))</f>
        <v>0</v>
      </c>
      <c r="D24" s="18">
        <f t="shared" si="0"/>
        <v>0</v>
      </c>
      <c r="E24" s="18">
        <f t="shared" si="1"/>
        <v>0</v>
      </c>
      <c r="F24" s="19">
        <f t="shared" si="2"/>
        <v>0</v>
      </c>
    </row>
    <row r="25" spans="2:7" x14ac:dyDescent="0.25">
      <c r="B25" s="6" t="s">
        <v>33</v>
      </c>
      <c r="C25" s="2">
        <f>SUM(SUMIFS($E$50:$E$174,$D$50:$D$174,{"Tools"}))</f>
        <v>0</v>
      </c>
      <c r="D25" s="10">
        <f t="shared" si="0"/>
        <v>0</v>
      </c>
      <c r="E25" s="10">
        <f t="shared" si="1"/>
        <v>0</v>
      </c>
      <c r="F25" s="11">
        <f t="shared" si="2"/>
        <v>0</v>
      </c>
    </row>
    <row r="26" spans="2:7" x14ac:dyDescent="0.25">
      <c r="B26" s="6" t="s">
        <v>34</v>
      </c>
      <c r="C26" s="2">
        <f>SUM(SUMIFS($E$50:$E$174,$D$50:$D$174,{"Recreation"}))</f>
        <v>0</v>
      </c>
      <c r="D26" s="10">
        <f t="shared" si="0"/>
        <v>0</v>
      </c>
      <c r="E26" s="10">
        <f t="shared" si="1"/>
        <v>0</v>
      </c>
      <c r="F26" s="11">
        <f t="shared" si="2"/>
        <v>0</v>
      </c>
    </row>
    <row r="27" spans="2:7" x14ac:dyDescent="0.25">
      <c r="B27" s="20" t="s">
        <v>35</v>
      </c>
      <c r="C27" s="21">
        <f>SUM(C17:C26)</f>
        <v>43471.799999999974</v>
      </c>
      <c r="D27" s="22">
        <f t="shared" si="0"/>
        <v>1.5919654301094948</v>
      </c>
      <c r="E27" s="22">
        <f t="shared" si="1"/>
        <v>22.066903553299479</v>
      </c>
      <c r="F27" s="23">
        <f t="shared" si="2"/>
        <v>1</v>
      </c>
    </row>
    <row r="28" spans="2:7" x14ac:dyDescent="0.25">
      <c r="B28" s="24" t="s">
        <v>36</v>
      </c>
      <c r="C28" s="25">
        <f>E27*365.25</f>
        <v>8059.936522842635</v>
      </c>
      <c r="E28"/>
    </row>
    <row r="29" spans="2:7" x14ac:dyDescent="0.25">
      <c r="D29" s="26"/>
      <c r="E29" s="27"/>
      <c r="F29" s="25"/>
      <c r="G29" s="25"/>
    </row>
    <row r="30" spans="2:7" x14ac:dyDescent="0.25">
      <c r="D30" s="26"/>
      <c r="E30" s="27"/>
      <c r="F30" s="25"/>
      <c r="G30" s="25"/>
    </row>
    <row r="31" spans="2:7" x14ac:dyDescent="0.25">
      <c r="D31" s="26"/>
      <c r="E31" s="27"/>
      <c r="F31" s="25"/>
      <c r="G31" s="25"/>
    </row>
    <row r="32" spans="2:7" x14ac:dyDescent="0.25">
      <c r="D32" s="26"/>
      <c r="E32" s="27"/>
      <c r="F32" s="25"/>
      <c r="G32" s="25"/>
    </row>
    <row r="33" spans="4:7" x14ac:dyDescent="0.25">
      <c r="D33" s="26"/>
      <c r="E33" s="27"/>
      <c r="F33" s="25"/>
      <c r="G33" s="25"/>
    </row>
    <row r="34" spans="4:7" x14ac:dyDescent="0.25">
      <c r="D34" s="26"/>
      <c r="E34" s="27"/>
      <c r="F34" s="25"/>
      <c r="G34" s="25"/>
    </row>
    <row r="35" spans="4:7" x14ac:dyDescent="0.25">
      <c r="D35" s="26"/>
      <c r="E35" s="27"/>
      <c r="F35" s="25"/>
      <c r="G35" s="25"/>
    </row>
    <row r="36" spans="4:7" x14ac:dyDescent="0.25">
      <c r="D36" s="26"/>
      <c r="E36" s="27"/>
      <c r="F36" s="25"/>
      <c r="G36" s="25"/>
    </row>
    <row r="37" spans="4:7" x14ac:dyDescent="0.25">
      <c r="D37" s="26"/>
      <c r="E37" s="27"/>
      <c r="F37" s="25"/>
      <c r="G37" s="25"/>
    </row>
    <row r="38" spans="4:7" x14ac:dyDescent="0.25">
      <c r="D38" s="26"/>
      <c r="E38" s="27"/>
      <c r="F38" s="25"/>
      <c r="G38" s="25"/>
    </row>
    <row r="39" spans="4:7" x14ac:dyDescent="0.25">
      <c r="D39" s="26"/>
      <c r="E39" s="27"/>
      <c r="F39" s="25"/>
      <c r="G39" s="25"/>
    </row>
    <row r="40" spans="4:7" x14ac:dyDescent="0.25">
      <c r="D40" s="26"/>
      <c r="E40" s="27"/>
      <c r="F40" s="25"/>
      <c r="G40" s="25"/>
    </row>
    <row r="41" spans="4:7" x14ac:dyDescent="0.25">
      <c r="D41" s="26"/>
      <c r="E41" s="27"/>
      <c r="F41" s="25"/>
      <c r="G41" s="25"/>
    </row>
    <row r="42" spans="4:7" x14ac:dyDescent="0.25">
      <c r="D42" s="26"/>
      <c r="E42" s="27"/>
      <c r="F42" s="25"/>
      <c r="G42" s="25"/>
    </row>
    <row r="43" spans="4:7" x14ac:dyDescent="0.25">
      <c r="D43" s="26"/>
      <c r="E43" s="27"/>
      <c r="F43" s="25"/>
      <c r="G43" s="25"/>
    </row>
    <row r="44" spans="4:7" x14ac:dyDescent="0.25">
      <c r="D44" s="26"/>
      <c r="E44" s="27"/>
      <c r="F44" s="25"/>
      <c r="G44" s="25"/>
    </row>
    <row r="45" spans="4:7" x14ac:dyDescent="0.25">
      <c r="D45" s="26"/>
      <c r="E45" s="27"/>
      <c r="F45" s="25"/>
      <c r="G45" s="25"/>
    </row>
    <row r="46" spans="4:7" x14ac:dyDescent="0.25">
      <c r="D46" s="26"/>
      <c r="E46" s="27"/>
      <c r="F46" s="25"/>
      <c r="G46" s="25"/>
    </row>
    <row r="47" spans="4:7" x14ac:dyDescent="0.25">
      <c r="D47" s="26"/>
      <c r="E47" s="27"/>
      <c r="F47" s="25"/>
      <c r="G47" s="25"/>
    </row>
    <row r="49" spans="1:5" ht="15.75" x14ac:dyDescent="0.25">
      <c r="A49" s="28" t="s">
        <v>37</v>
      </c>
      <c r="B49" s="28" t="s">
        <v>38</v>
      </c>
      <c r="C49" s="28" t="s">
        <v>39</v>
      </c>
      <c r="D49" s="28" t="s">
        <v>40</v>
      </c>
      <c r="E49" s="29" t="s">
        <v>41</v>
      </c>
    </row>
    <row r="50" spans="1:5" x14ac:dyDescent="0.25">
      <c r="A50" s="30">
        <v>39811</v>
      </c>
      <c r="B50" t="s">
        <v>42</v>
      </c>
      <c r="C50" t="s">
        <v>43</v>
      </c>
      <c r="D50" t="s">
        <v>44</v>
      </c>
      <c r="E50" s="2">
        <v>2000</v>
      </c>
    </row>
    <row r="51" spans="1:5" x14ac:dyDescent="0.25">
      <c r="A51" s="30">
        <v>39825</v>
      </c>
      <c r="B51" t="s">
        <v>45</v>
      </c>
      <c r="C51" t="s">
        <v>46</v>
      </c>
      <c r="D51" t="s">
        <v>31</v>
      </c>
      <c r="E51" s="2">
        <v>40</v>
      </c>
    </row>
    <row r="52" spans="1:5" x14ac:dyDescent="0.25">
      <c r="A52" s="30">
        <v>39841</v>
      </c>
      <c r="B52" t="s">
        <v>45</v>
      </c>
      <c r="C52" t="s">
        <v>46</v>
      </c>
      <c r="D52" t="s">
        <v>31</v>
      </c>
      <c r="E52" s="2">
        <v>40</v>
      </c>
    </row>
    <row r="53" spans="1:5" x14ac:dyDescent="0.25">
      <c r="A53" s="30">
        <v>39842</v>
      </c>
      <c r="B53" t="s">
        <v>47</v>
      </c>
      <c r="C53" t="s">
        <v>48</v>
      </c>
      <c r="D53" t="s">
        <v>44</v>
      </c>
      <c r="E53" s="2">
        <v>555.32000000000005</v>
      </c>
    </row>
    <row r="54" spans="1:5" x14ac:dyDescent="0.25">
      <c r="A54" s="30">
        <v>39856</v>
      </c>
      <c r="B54" t="s">
        <v>47</v>
      </c>
      <c r="C54" t="s">
        <v>48</v>
      </c>
      <c r="D54" t="s">
        <v>44</v>
      </c>
      <c r="E54" s="2">
        <v>555.32000000000005</v>
      </c>
    </row>
    <row r="55" spans="1:5" x14ac:dyDescent="0.25">
      <c r="A55" s="30">
        <v>39856</v>
      </c>
      <c r="B55" t="s">
        <v>49</v>
      </c>
      <c r="C55" t="s">
        <v>50</v>
      </c>
      <c r="D55" t="s">
        <v>26</v>
      </c>
      <c r="E55" s="2">
        <v>116.5</v>
      </c>
    </row>
    <row r="56" spans="1:5" x14ac:dyDescent="0.25">
      <c r="A56" s="30">
        <v>39884</v>
      </c>
      <c r="B56" t="s">
        <v>47</v>
      </c>
      <c r="C56" t="s">
        <v>48</v>
      </c>
      <c r="D56" t="s">
        <v>44</v>
      </c>
      <c r="E56" s="2">
        <v>555.32000000000005</v>
      </c>
    </row>
    <row r="57" spans="1:5" x14ac:dyDescent="0.25">
      <c r="A57" s="30">
        <v>39890</v>
      </c>
      <c r="B57" t="s">
        <v>45</v>
      </c>
      <c r="C57" t="s">
        <v>46</v>
      </c>
      <c r="D57" t="s">
        <v>31</v>
      </c>
      <c r="E57" s="2">
        <v>40</v>
      </c>
    </row>
    <row r="58" spans="1:5" x14ac:dyDescent="0.25">
      <c r="A58" s="30">
        <v>39890</v>
      </c>
      <c r="B58" t="s">
        <v>47</v>
      </c>
      <c r="C58" t="s">
        <v>48</v>
      </c>
      <c r="D58" t="s">
        <v>44</v>
      </c>
      <c r="E58" s="2">
        <v>555.32000000000005</v>
      </c>
    </row>
    <row r="59" spans="1:5" x14ac:dyDescent="0.25">
      <c r="A59" s="30">
        <v>39903</v>
      </c>
      <c r="B59" t="s">
        <v>45</v>
      </c>
      <c r="C59" t="s">
        <v>46</v>
      </c>
      <c r="D59" t="s">
        <v>31</v>
      </c>
      <c r="E59" s="2">
        <v>40</v>
      </c>
    </row>
    <row r="60" spans="1:5" x14ac:dyDescent="0.25">
      <c r="A60" s="30">
        <v>39915</v>
      </c>
      <c r="B60" t="s">
        <v>47</v>
      </c>
      <c r="C60" t="s">
        <v>48</v>
      </c>
      <c r="D60" t="s">
        <v>44</v>
      </c>
      <c r="E60" s="2">
        <v>555.32000000000005</v>
      </c>
    </row>
    <row r="61" spans="1:5" x14ac:dyDescent="0.25">
      <c r="A61" s="30">
        <v>39920</v>
      </c>
      <c r="B61" t="s">
        <v>51</v>
      </c>
      <c r="C61" t="s">
        <v>50</v>
      </c>
      <c r="D61" t="s">
        <v>26</v>
      </c>
      <c r="E61" s="2">
        <v>641.98</v>
      </c>
    </row>
    <row r="62" spans="1:5" x14ac:dyDescent="0.25">
      <c r="A62" s="30">
        <v>39925</v>
      </c>
      <c r="B62" t="s">
        <v>45</v>
      </c>
      <c r="C62" t="s">
        <v>46</v>
      </c>
      <c r="D62" t="s">
        <v>31</v>
      </c>
      <c r="E62" s="2">
        <v>40</v>
      </c>
    </row>
    <row r="63" spans="1:5" x14ac:dyDescent="0.25">
      <c r="A63" s="30">
        <v>39940</v>
      </c>
      <c r="B63" t="s">
        <v>45</v>
      </c>
      <c r="C63" t="s">
        <v>46</v>
      </c>
      <c r="D63" t="s">
        <v>31</v>
      </c>
      <c r="E63" s="2">
        <v>40</v>
      </c>
    </row>
    <row r="64" spans="1:5" x14ac:dyDescent="0.25">
      <c r="A64" s="30">
        <v>39945</v>
      </c>
      <c r="B64" t="s">
        <v>47</v>
      </c>
      <c r="C64" t="s">
        <v>48</v>
      </c>
      <c r="D64" t="s">
        <v>44</v>
      </c>
      <c r="E64" s="2">
        <v>555.32000000000005</v>
      </c>
    </row>
    <row r="65" spans="1:5" x14ac:dyDescent="0.25">
      <c r="A65" s="30">
        <v>39965</v>
      </c>
      <c r="B65" t="s">
        <v>45</v>
      </c>
      <c r="C65" t="s">
        <v>46</v>
      </c>
      <c r="D65" t="s">
        <v>31</v>
      </c>
      <c r="E65" s="2">
        <v>40</v>
      </c>
    </row>
    <row r="66" spans="1:5" x14ac:dyDescent="0.25">
      <c r="A66" s="30">
        <v>39976</v>
      </c>
      <c r="B66" t="s">
        <v>47</v>
      </c>
      <c r="C66" t="s">
        <v>48</v>
      </c>
      <c r="D66" t="s">
        <v>44</v>
      </c>
      <c r="E66" s="2">
        <v>555.32000000000005</v>
      </c>
    </row>
    <row r="67" spans="1:5" x14ac:dyDescent="0.25">
      <c r="A67" s="30">
        <v>39995</v>
      </c>
      <c r="B67" t="s">
        <v>45</v>
      </c>
      <c r="C67" t="s">
        <v>46</v>
      </c>
      <c r="D67" t="s">
        <v>31</v>
      </c>
      <c r="E67" s="2">
        <v>40</v>
      </c>
    </row>
    <row r="68" spans="1:5" x14ac:dyDescent="0.25">
      <c r="A68" s="30">
        <v>40006</v>
      </c>
      <c r="B68" t="s">
        <v>47</v>
      </c>
      <c r="C68" t="s">
        <v>48</v>
      </c>
      <c r="D68" t="s">
        <v>44</v>
      </c>
      <c r="E68" s="2">
        <v>555.32000000000005</v>
      </c>
    </row>
    <row r="69" spans="1:5" x14ac:dyDescent="0.25">
      <c r="A69" s="30">
        <v>40037</v>
      </c>
      <c r="B69" t="s">
        <v>47</v>
      </c>
      <c r="C69" t="s">
        <v>48</v>
      </c>
      <c r="D69" t="s">
        <v>44</v>
      </c>
      <c r="E69" s="2">
        <v>555.32000000000005</v>
      </c>
    </row>
    <row r="70" spans="1:5" x14ac:dyDescent="0.25">
      <c r="A70" s="30">
        <v>40068</v>
      </c>
      <c r="B70" t="s">
        <v>47</v>
      </c>
      <c r="C70" t="s">
        <v>48</v>
      </c>
      <c r="D70" t="s">
        <v>44</v>
      </c>
      <c r="E70" s="2">
        <v>555.32000000000005</v>
      </c>
    </row>
    <row r="71" spans="1:5" x14ac:dyDescent="0.25">
      <c r="A71" s="30">
        <v>40098</v>
      </c>
      <c r="B71" t="s">
        <v>47</v>
      </c>
      <c r="C71" t="s">
        <v>48</v>
      </c>
      <c r="D71" t="s">
        <v>44</v>
      </c>
      <c r="E71" s="2">
        <v>555.32000000000005</v>
      </c>
    </row>
    <row r="72" spans="1:5" x14ac:dyDescent="0.25">
      <c r="A72" s="30">
        <v>40113</v>
      </c>
      <c r="B72" t="s">
        <v>51</v>
      </c>
      <c r="C72" t="s">
        <v>50</v>
      </c>
      <c r="D72" t="s">
        <v>26</v>
      </c>
      <c r="E72" s="2">
        <v>697.59</v>
      </c>
    </row>
    <row r="73" spans="1:5" x14ac:dyDescent="0.25">
      <c r="A73" s="30">
        <v>40129</v>
      </c>
      <c r="B73" t="s">
        <v>47</v>
      </c>
      <c r="C73" t="s">
        <v>48</v>
      </c>
      <c r="D73" t="s">
        <v>44</v>
      </c>
      <c r="E73" s="2">
        <v>555.32000000000005</v>
      </c>
    </row>
    <row r="74" spans="1:5" x14ac:dyDescent="0.25">
      <c r="A74" s="30">
        <v>40136</v>
      </c>
      <c r="B74" t="s">
        <v>52</v>
      </c>
      <c r="C74" t="s">
        <v>53</v>
      </c>
      <c r="D74" t="s">
        <v>54</v>
      </c>
      <c r="E74" s="2">
        <v>511</v>
      </c>
    </row>
    <row r="75" spans="1:5" x14ac:dyDescent="0.25">
      <c r="A75" s="30">
        <v>40147</v>
      </c>
      <c r="B75" t="s">
        <v>45</v>
      </c>
      <c r="C75" t="s">
        <v>46</v>
      </c>
      <c r="D75" t="s">
        <v>31</v>
      </c>
      <c r="E75" s="2">
        <v>40</v>
      </c>
    </row>
    <row r="76" spans="1:5" x14ac:dyDescent="0.25">
      <c r="A76" s="30">
        <v>40159</v>
      </c>
      <c r="B76" t="s">
        <v>47</v>
      </c>
      <c r="C76" t="s">
        <v>48</v>
      </c>
      <c r="D76" t="s">
        <v>44</v>
      </c>
      <c r="E76" s="2">
        <v>555.32000000000005</v>
      </c>
    </row>
    <row r="77" spans="1:5" x14ac:dyDescent="0.25">
      <c r="A77" s="30">
        <v>40190</v>
      </c>
      <c r="B77" t="s">
        <v>47</v>
      </c>
      <c r="C77" t="s">
        <v>48</v>
      </c>
      <c r="D77" t="s">
        <v>44</v>
      </c>
      <c r="E77" s="2">
        <v>555.32000000000005</v>
      </c>
    </row>
    <row r="78" spans="1:5" x14ac:dyDescent="0.25">
      <c r="A78" s="30">
        <v>40208</v>
      </c>
      <c r="B78" t="s">
        <v>45</v>
      </c>
      <c r="C78" t="s">
        <v>46</v>
      </c>
      <c r="D78" t="s">
        <v>31</v>
      </c>
      <c r="E78" s="2">
        <v>40</v>
      </c>
    </row>
    <row r="79" spans="1:5" x14ac:dyDescent="0.25">
      <c r="A79" s="30">
        <v>40221</v>
      </c>
      <c r="B79" t="s">
        <v>47</v>
      </c>
      <c r="C79" t="s">
        <v>48</v>
      </c>
      <c r="D79" t="s">
        <v>44</v>
      </c>
      <c r="E79" s="2">
        <v>555.32000000000005</v>
      </c>
    </row>
    <row r="80" spans="1:5" x14ac:dyDescent="0.25">
      <c r="A80" s="30">
        <v>40249</v>
      </c>
      <c r="B80" t="s">
        <v>47</v>
      </c>
      <c r="C80" t="s">
        <v>48</v>
      </c>
      <c r="D80" t="s">
        <v>44</v>
      </c>
      <c r="E80" s="2">
        <v>555.32000000000005</v>
      </c>
    </row>
    <row r="81" spans="1:5" x14ac:dyDescent="0.25">
      <c r="A81" s="30">
        <v>40280</v>
      </c>
      <c r="B81" t="s">
        <v>47</v>
      </c>
      <c r="C81" t="s">
        <v>48</v>
      </c>
      <c r="D81" t="s">
        <v>44</v>
      </c>
      <c r="E81" s="2">
        <v>555.32000000000005</v>
      </c>
    </row>
    <row r="82" spans="1:5" x14ac:dyDescent="0.25">
      <c r="A82" s="30">
        <v>40310</v>
      </c>
      <c r="B82" t="s">
        <v>47</v>
      </c>
      <c r="C82" t="s">
        <v>48</v>
      </c>
      <c r="D82" t="s">
        <v>44</v>
      </c>
      <c r="E82" s="2">
        <v>555.32000000000005</v>
      </c>
    </row>
    <row r="83" spans="1:5" x14ac:dyDescent="0.25">
      <c r="A83" s="30">
        <v>40310</v>
      </c>
      <c r="B83" t="s">
        <v>51</v>
      </c>
      <c r="C83" t="s">
        <v>50</v>
      </c>
      <c r="D83" t="s">
        <v>26</v>
      </c>
      <c r="E83" s="2">
        <f>228.49+111.93+334.19</f>
        <v>674.61</v>
      </c>
    </row>
    <row r="84" spans="1:5" x14ac:dyDescent="0.25">
      <c r="A84" s="30">
        <v>40341</v>
      </c>
      <c r="B84" t="s">
        <v>47</v>
      </c>
      <c r="C84" t="s">
        <v>48</v>
      </c>
      <c r="D84" t="s">
        <v>44</v>
      </c>
      <c r="E84" s="2">
        <v>555.32000000000005</v>
      </c>
    </row>
    <row r="85" spans="1:5" x14ac:dyDescent="0.25">
      <c r="A85" s="30">
        <v>40358</v>
      </c>
      <c r="B85" t="s">
        <v>45</v>
      </c>
      <c r="C85" t="s">
        <v>46</v>
      </c>
      <c r="D85" t="s">
        <v>31</v>
      </c>
      <c r="E85" s="2">
        <v>40</v>
      </c>
    </row>
    <row r="86" spans="1:5" x14ac:dyDescent="0.25">
      <c r="A86" s="30">
        <v>40371</v>
      </c>
      <c r="B86" t="s">
        <v>47</v>
      </c>
      <c r="C86" t="s">
        <v>48</v>
      </c>
      <c r="D86" t="s">
        <v>44</v>
      </c>
      <c r="E86" s="2">
        <v>555.32000000000005</v>
      </c>
    </row>
    <row r="87" spans="1:5" x14ac:dyDescent="0.25">
      <c r="A87" s="30">
        <v>40389</v>
      </c>
      <c r="B87" t="s">
        <v>45</v>
      </c>
      <c r="C87" t="s">
        <v>46</v>
      </c>
      <c r="D87" t="s">
        <v>31</v>
      </c>
      <c r="E87" s="2">
        <v>40</v>
      </c>
    </row>
    <row r="88" spans="1:5" x14ac:dyDescent="0.25">
      <c r="A88" s="30">
        <v>40402</v>
      </c>
      <c r="B88" t="s">
        <v>47</v>
      </c>
      <c r="C88" t="s">
        <v>48</v>
      </c>
      <c r="D88" t="s">
        <v>44</v>
      </c>
      <c r="E88" s="2">
        <v>555.32000000000005</v>
      </c>
    </row>
    <row r="89" spans="1:5" x14ac:dyDescent="0.25">
      <c r="A89" s="30">
        <v>40433</v>
      </c>
      <c r="B89" t="s">
        <v>47</v>
      </c>
      <c r="C89" t="s">
        <v>48</v>
      </c>
      <c r="D89" t="s">
        <v>44</v>
      </c>
      <c r="E89" s="2">
        <v>555.32000000000005</v>
      </c>
    </row>
    <row r="90" spans="1:5" x14ac:dyDescent="0.25">
      <c r="A90" s="30">
        <v>40463</v>
      </c>
      <c r="B90" t="s">
        <v>47</v>
      </c>
      <c r="C90" t="s">
        <v>48</v>
      </c>
      <c r="D90" t="s">
        <v>44</v>
      </c>
      <c r="E90" s="2">
        <v>555.32000000000005</v>
      </c>
    </row>
    <row r="91" spans="1:5" x14ac:dyDescent="0.25">
      <c r="A91" s="30">
        <v>40486</v>
      </c>
      <c r="B91" t="s">
        <v>51</v>
      </c>
      <c r="C91" t="s">
        <v>50</v>
      </c>
      <c r="D91" t="s">
        <v>26</v>
      </c>
      <c r="E91" s="2">
        <v>656.55</v>
      </c>
    </row>
    <row r="92" spans="1:5" x14ac:dyDescent="0.25">
      <c r="A92" s="30">
        <v>40491</v>
      </c>
      <c r="B92" t="s">
        <v>52</v>
      </c>
      <c r="C92" t="s">
        <v>53</v>
      </c>
      <c r="D92" t="s">
        <v>54</v>
      </c>
      <c r="E92" s="2">
        <v>465</v>
      </c>
    </row>
    <row r="93" spans="1:5" x14ac:dyDescent="0.25">
      <c r="A93" s="30">
        <v>40494</v>
      </c>
      <c r="B93" t="s">
        <v>47</v>
      </c>
      <c r="C93" t="s">
        <v>48</v>
      </c>
      <c r="D93" t="s">
        <v>44</v>
      </c>
      <c r="E93" s="2">
        <v>555.32000000000005</v>
      </c>
    </row>
    <row r="94" spans="1:5" x14ac:dyDescent="0.25">
      <c r="A94" s="30">
        <v>40524</v>
      </c>
      <c r="B94" t="s">
        <v>47</v>
      </c>
      <c r="C94" t="s">
        <v>48</v>
      </c>
      <c r="D94" t="s">
        <v>44</v>
      </c>
      <c r="E94" s="2">
        <v>555.32000000000005</v>
      </c>
    </row>
    <row r="95" spans="1:5" x14ac:dyDescent="0.25">
      <c r="A95" s="30">
        <v>40555</v>
      </c>
      <c r="B95" t="s">
        <v>47</v>
      </c>
      <c r="C95" t="s">
        <v>48</v>
      </c>
      <c r="D95" t="s">
        <v>44</v>
      </c>
      <c r="E95" s="2">
        <v>555.32000000000005</v>
      </c>
    </row>
    <row r="96" spans="1:5" x14ac:dyDescent="0.25">
      <c r="A96" s="30">
        <v>40586</v>
      </c>
      <c r="B96" t="s">
        <v>47</v>
      </c>
      <c r="C96" t="s">
        <v>48</v>
      </c>
      <c r="D96" t="s">
        <v>44</v>
      </c>
      <c r="E96" s="2">
        <v>555.32000000000005</v>
      </c>
    </row>
    <row r="97" spans="1:5" x14ac:dyDescent="0.25">
      <c r="A97" s="30">
        <v>40614</v>
      </c>
      <c r="B97" t="s">
        <v>47</v>
      </c>
      <c r="C97" t="s">
        <v>48</v>
      </c>
      <c r="D97" t="s">
        <v>44</v>
      </c>
      <c r="E97" s="2">
        <v>555.32000000000005</v>
      </c>
    </row>
    <row r="98" spans="1:5" x14ac:dyDescent="0.25">
      <c r="A98" s="30">
        <v>40645</v>
      </c>
      <c r="B98" t="s">
        <v>47</v>
      </c>
      <c r="C98" t="s">
        <v>48</v>
      </c>
      <c r="D98" t="s">
        <v>44</v>
      </c>
      <c r="E98" s="2">
        <v>555.32000000000005</v>
      </c>
    </row>
    <row r="99" spans="1:5" x14ac:dyDescent="0.25">
      <c r="A99" s="30">
        <v>40653</v>
      </c>
      <c r="B99" t="s">
        <v>51</v>
      </c>
      <c r="C99" t="s">
        <v>50</v>
      </c>
      <c r="D99" t="s">
        <v>26</v>
      </c>
      <c r="E99" s="2">
        <v>656.55</v>
      </c>
    </row>
    <row r="100" spans="1:5" x14ac:dyDescent="0.25">
      <c r="A100" s="30">
        <v>40665</v>
      </c>
      <c r="B100" t="s">
        <v>45</v>
      </c>
      <c r="C100" t="s">
        <v>46</v>
      </c>
      <c r="D100" t="s">
        <v>31</v>
      </c>
      <c r="E100" s="2">
        <v>40</v>
      </c>
    </row>
    <row r="101" spans="1:5" x14ac:dyDescent="0.25">
      <c r="A101" s="30">
        <v>40675</v>
      </c>
      <c r="B101" t="s">
        <v>47</v>
      </c>
      <c r="C101" t="s">
        <v>48</v>
      </c>
      <c r="D101" t="s">
        <v>44</v>
      </c>
      <c r="E101" s="2">
        <v>555.32000000000005</v>
      </c>
    </row>
    <row r="102" spans="1:5" x14ac:dyDescent="0.25">
      <c r="A102" s="30">
        <v>40706</v>
      </c>
      <c r="B102" t="s">
        <v>47</v>
      </c>
      <c r="C102" t="s">
        <v>48</v>
      </c>
      <c r="D102" t="s">
        <v>44</v>
      </c>
      <c r="E102" s="2">
        <v>550.21</v>
      </c>
    </row>
    <row r="103" spans="1:5" x14ac:dyDescent="0.25">
      <c r="A103" s="30">
        <v>40736</v>
      </c>
      <c r="B103" t="s">
        <v>47</v>
      </c>
      <c r="C103" t="s">
        <v>48</v>
      </c>
      <c r="D103" t="s">
        <v>44</v>
      </c>
      <c r="E103" s="2">
        <v>550.21</v>
      </c>
    </row>
    <row r="104" spans="1:5" x14ac:dyDescent="0.25">
      <c r="A104" s="30">
        <v>40759</v>
      </c>
      <c r="B104" t="s">
        <v>55</v>
      </c>
      <c r="C104" t="s">
        <v>56</v>
      </c>
      <c r="D104" t="s">
        <v>28</v>
      </c>
      <c r="E104" s="2">
        <v>229.31</v>
      </c>
    </row>
    <row r="105" spans="1:5" x14ac:dyDescent="0.25">
      <c r="A105" s="30">
        <v>40767</v>
      </c>
      <c r="B105" t="s">
        <v>47</v>
      </c>
      <c r="C105" t="s">
        <v>48</v>
      </c>
      <c r="D105" t="s">
        <v>44</v>
      </c>
      <c r="E105" s="2">
        <v>550.21</v>
      </c>
    </row>
    <row r="106" spans="1:5" x14ac:dyDescent="0.25">
      <c r="A106" s="30">
        <v>40798</v>
      </c>
      <c r="B106" t="s">
        <v>47</v>
      </c>
      <c r="C106" t="s">
        <v>48</v>
      </c>
      <c r="D106" t="s">
        <v>44</v>
      </c>
      <c r="E106" s="2">
        <v>550.21</v>
      </c>
    </row>
    <row r="107" spans="1:5" x14ac:dyDescent="0.25">
      <c r="A107" s="30">
        <v>40801</v>
      </c>
      <c r="B107" t="s">
        <v>45</v>
      </c>
      <c r="C107" t="s">
        <v>46</v>
      </c>
      <c r="D107" t="s">
        <v>31</v>
      </c>
      <c r="E107" s="2">
        <v>40</v>
      </c>
    </row>
    <row r="108" spans="1:5" x14ac:dyDescent="0.25">
      <c r="A108" s="30">
        <v>40828</v>
      </c>
      <c r="B108" t="s">
        <v>47</v>
      </c>
      <c r="C108" t="s">
        <v>48</v>
      </c>
      <c r="D108" t="s">
        <v>44</v>
      </c>
      <c r="E108" s="2">
        <v>550.21</v>
      </c>
    </row>
    <row r="109" spans="1:5" x14ac:dyDescent="0.25">
      <c r="A109" s="30">
        <v>40836</v>
      </c>
      <c r="B109" t="s">
        <v>51</v>
      </c>
      <c r="C109" t="s">
        <v>50</v>
      </c>
      <c r="D109" t="s">
        <v>26</v>
      </c>
      <c r="E109" s="2">
        <v>677.69</v>
      </c>
    </row>
    <row r="110" spans="1:5" x14ac:dyDescent="0.25">
      <c r="A110" s="30">
        <v>40837</v>
      </c>
      <c r="B110" t="s">
        <v>52</v>
      </c>
      <c r="C110" t="s">
        <v>53</v>
      </c>
      <c r="D110" t="s">
        <v>54</v>
      </c>
      <c r="E110" s="2">
        <v>286</v>
      </c>
    </row>
    <row r="111" spans="1:5" x14ac:dyDescent="0.25">
      <c r="A111" s="30">
        <v>40859</v>
      </c>
      <c r="B111" t="s">
        <v>47</v>
      </c>
      <c r="C111" t="s">
        <v>48</v>
      </c>
      <c r="D111" t="s">
        <v>44</v>
      </c>
      <c r="E111" s="2">
        <v>550.21</v>
      </c>
    </row>
    <row r="112" spans="1:5" x14ac:dyDescent="0.25">
      <c r="A112" s="30">
        <v>40889</v>
      </c>
      <c r="B112" t="s">
        <v>47</v>
      </c>
      <c r="C112" t="s">
        <v>48</v>
      </c>
      <c r="D112" t="s">
        <v>44</v>
      </c>
      <c r="E112" s="2">
        <v>550.21</v>
      </c>
    </row>
    <row r="113" spans="1:5" x14ac:dyDescent="0.25">
      <c r="A113" s="30">
        <v>40890</v>
      </c>
      <c r="B113" t="s">
        <v>45</v>
      </c>
      <c r="C113" t="s">
        <v>46</v>
      </c>
      <c r="D113" t="s">
        <v>31</v>
      </c>
      <c r="E113" s="2">
        <v>40</v>
      </c>
    </row>
    <row r="114" spans="1:5" x14ac:dyDescent="0.25">
      <c r="A114" s="30">
        <v>40907</v>
      </c>
      <c r="B114" t="s">
        <v>55</v>
      </c>
      <c r="C114" t="s">
        <v>56</v>
      </c>
      <c r="D114" t="s">
        <v>28</v>
      </c>
      <c r="E114" s="2">
        <v>35.08</v>
      </c>
    </row>
    <row r="115" spans="1:5" x14ac:dyDescent="0.25">
      <c r="A115" s="30">
        <v>40920</v>
      </c>
      <c r="B115" t="s">
        <v>47</v>
      </c>
      <c r="C115" t="s">
        <v>48</v>
      </c>
      <c r="D115" t="s">
        <v>44</v>
      </c>
      <c r="E115" s="2">
        <v>550.21</v>
      </c>
    </row>
    <row r="116" spans="1:5" x14ac:dyDescent="0.25">
      <c r="A116" s="30">
        <v>40951</v>
      </c>
      <c r="B116" t="s">
        <v>47</v>
      </c>
      <c r="C116" t="s">
        <v>48</v>
      </c>
      <c r="D116" t="s">
        <v>44</v>
      </c>
      <c r="E116" s="2">
        <v>550.21</v>
      </c>
    </row>
    <row r="117" spans="1:5" x14ac:dyDescent="0.25">
      <c r="A117" s="30">
        <v>40980</v>
      </c>
      <c r="B117" t="s">
        <v>47</v>
      </c>
      <c r="C117" t="s">
        <v>48</v>
      </c>
      <c r="D117" t="s">
        <v>44</v>
      </c>
      <c r="E117" s="2">
        <v>550.21</v>
      </c>
    </row>
    <row r="118" spans="1:5" x14ac:dyDescent="0.25">
      <c r="A118" s="30">
        <v>41011</v>
      </c>
      <c r="B118" t="s">
        <v>47</v>
      </c>
      <c r="C118" t="s">
        <v>48</v>
      </c>
      <c r="D118" t="s">
        <v>44</v>
      </c>
      <c r="E118" s="2">
        <v>550.21</v>
      </c>
    </row>
    <row r="119" spans="1:5" x14ac:dyDescent="0.25">
      <c r="A119" s="30">
        <v>41027</v>
      </c>
      <c r="B119" t="s">
        <v>51</v>
      </c>
      <c r="C119" t="s">
        <v>50</v>
      </c>
      <c r="D119" t="s">
        <v>26</v>
      </c>
      <c r="E119" s="2">
        <v>666.83</v>
      </c>
    </row>
    <row r="120" spans="1:5" x14ac:dyDescent="0.25">
      <c r="A120" s="30">
        <v>41041</v>
      </c>
      <c r="B120" t="s">
        <v>47</v>
      </c>
      <c r="C120" t="s">
        <v>48</v>
      </c>
      <c r="D120" t="s">
        <v>44</v>
      </c>
      <c r="E120" s="2">
        <v>550.21</v>
      </c>
    </row>
    <row r="121" spans="1:5" x14ac:dyDescent="0.25">
      <c r="A121" s="30">
        <v>41072</v>
      </c>
      <c r="B121" t="s">
        <v>47</v>
      </c>
      <c r="C121" t="s">
        <v>48</v>
      </c>
      <c r="D121" t="s">
        <v>44</v>
      </c>
      <c r="E121" s="2">
        <v>550.21</v>
      </c>
    </row>
    <row r="122" spans="1:5" x14ac:dyDescent="0.25">
      <c r="A122" s="30">
        <v>41102</v>
      </c>
      <c r="B122" t="s">
        <v>47</v>
      </c>
      <c r="C122" t="s">
        <v>48</v>
      </c>
      <c r="D122" t="s">
        <v>44</v>
      </c>
      <c r="E122" s="2">
        <v>550.21</v>
      </c>
    </row>
    <row r="123" spans="1:5" x14ac:dyDescent="0.25">
      <c r="A123" s="30">
        <v>41122</v>
      </c>
      <c r="B123" t="s">
        <v>45</v>
      </c>
      <c r="C123" t="s">
        <v>46</v>
      </c>
      <c r="D123" t="s">
        <v>31</v>
      </c>
      <c r="E123" s="2">
        <v>40</v>
      </c>
    </row>
    <row r="124" spans="1:5" x14ac:dyDescent="0.25">
      <c r="A124" s="30">
        <v>41133</v>
      </c>
      <c r="B124" t="s">
        <v>47</v>
      </c>
      <c r="C124" t="s">
        <v>48</v>
      </c>
      <c r="D124" t="s">
        <v>44</v>
      </c>
      <c r="E124" s="2">
        <v>550.21</v>
      </c>
    </row>
    <row r="125" spans="1:5" x14ac:dyDescent="0.25">
      <c r="A125" s="30">
        <v>41164</v>
      </c>
      <c r="B125" t="s">
        <v>47</v>
      </c>
      <c r="C125" t="s">
        <v>48</v>
      </c>
      <c r="D125" t="s">
        <v>44</v>
      </c>
      <c r="E125" s="2">
        <v>550.21</v>
      </c>
    </row>
    <row r="126" spans="1:5" x14ac:dyDescent="0.25">
      <c r="A126" s="30">
        <v>41194</v>
      </c>
      <c r="B126" t="s">
        <v>47</v>
      </c>
      <c r="C126" t="s">
        <v>48</v>
      </c>
      <c r="D126" t="s">
        <v>44</v>
      </c>
      <c r="E126" s="2">
        <v>550.21</v>
      </c>
    </row>
    <row r="127" spans="1:5" x14ac:dyDescent="0.25">
      <c r="A127" s="30">
        <v>41205</v>
      </c>
      <c r="B127" t="s">
        <v>55</v>
      </c>
      <c r="C127" t="s">
        <v>56</v>
      </c>
      <c r="D127" t="s">
        <v>28</v>
      </c>
      <c r="E127" s="2">
        <v>74.489999999999995</v>
      </c>
    </row>
    <row r="128" spans="1:5" x14ac:dyDescent="0.25">
      <c r="A128" s="30">
        <v>41211</v>
      </c>
      <c r="B128" t="s">
        <v>45</v>
      </c>
      <c r="C128" t="s">
        <v>46</v>
      </c>
      <c r="D128" t="s">
        <v>31</v>
      </c>
      <c r="E128" s="2">
        <v>40</v>
      </c>
    </row>
    <row r="129" spans="1:6" x14ac:dyDescent="0.25">
      <c r="A129" s="30">
        <v>41224</v>
      </c>
      <c r="B129" t="s">
        <v>52</v>
      </c>
      <c r="C129" t="s">
        <v>53</v>
      </c>
      <c r="D129" t="s">
        <v>54</v>
      </c>
      <c r="E129" s="2">
        <v>465</v>
      </c>
    </row>
    <row r="130" spans="1:6" x14ac:dyDescent="0.25">
      <c r="A130" s="30">
        <v>41225</v>
      </c>
      <c r="B130" t="s">
        <v>47</v>
      </c>
      <c r="C130" t="s">
        <v>48</v>
      </c>
      <c r="D130" t="s">
        <v>44</v>
      </c>
      <c r="E130" s="2">
        <v>550.21</v>
      </c>
    </row>
    <row r="131" spans="1:6" x14ac:dyDescent="0.25">
      <c r="A131" s="30">
        <v>41236</v>
      </c>
      <c r="B131" t="s">
        <v>51</v>
      </c>
      <c r="C131" t="s">
        <v>50</v>
      </c>
      <c r="D131" t="s">
        <v>26</v>
      </c>
      <c r="E131" s="2">
        <v>605.70000000000005</v>
      </c>
    </row>
    <row r="132" spans="1:6" x14ac:dyDescent="0.25">
      <c r="A132" s="30">
        <v>41247</v>
      </c>
      <c r="B132" t="s">
        <v>57</v>
      </c>
      <c r="C132" t="s">
        <v>48</v>
      </c>
      <c r="D132" t="s">
        <v>44</v>
      </c>
      <c r="E132" s="2">
        <v>21621.67</v>
      </c>
      <c r="F132" s="10"/>
    </row>
    <row r="133" spans="1:6" x14ac:dyDescent="0.25">
      <c r="A133" s="30">
        <v>41278</v>
      </c>
      <c r="B133" t="s">
        <v>58</v>
      </c>
      <c r="C133" t="s">
        <v>53</v>
      </c>
      <c r="D133" t="s">
        <v>54</v>
      </c>
      <c r="E133" s="2">
        <v>234</v>
      </c>
    </row>
    <row r="134" spans="1:6" x14ac:dyDescent="0.25">
      <c r="A134" s="30">
        <v>41278</v>
      </c>
      <c r="B134" t="s">
        <v>59</v>
      </c>
      <c r="C134" t="s">
        <v>53</v>
      </c>
      <c r="D134" t="s">
        <v>44</v>
      </c>
      <c r="E134" s="2">
        <f>1958-234</f>
        <v>1724</v>
      </c>
      <c r="F134" s="10"/>
    </row>
    <row r="135" spans="1:6" x14ac:dyDescent="0.25">
      <c r="A135" s="30">
        <v>41399</v>
      </c>
      <c r="B135" t="s">
        <v>51</v>
      </c>
      <c r="C135" t="s">
        <v>50</v>
      </c>
      <c r="D135" t="s">
        <v>26</v>
      </c>
      <c r="E135" s="2">
        <v>605.70000000000005</v>
      </c>
    </row>
    <row r="136" spans="1:6" x14ac:dyDescent="0.25">
      <c r="A136" s="30">
        <v>41583</v>
      </c>
      <c r="B136" t="s">
        <v>51</v>
      </c>
      <c r="C136" t="s">
        <v>50</v>
      </c>
      <c r="D136" t="s">
        <v>26</v>
      </c>
      <c r="E136" s="2">
        <v>623.13</v>
      </c>
    </row>
    <row r="137" spans="1:6" x14ac:dyDescent="0.25">
      <c r="A137" s="30">
        <v>41583</v>
      </c>
      <c r="B137" t="s">
        <v>52</v>
      </c>
      <c r="C137" t="s">
        <v>53</v>
      </c>
      <c r="D137" t="s">
        <v>54</v>
      </c>
      <c r="E137" s="2">
        <v>234</v>
      </c>
    </row>
    <row r="138" spans="1:6" x14ac:dyDescent="0.25">
      <c r="A138" s="30">
        <v>41635</v>
      </c>
      <c r="B138" t="s">
        <v>55</v>
      </c>
      <c r="C138" t="s">
        <v>56</v>
      </c>
      <c r="D138" t="s">
        <v>28</v>
      </c>
      <c r="E138" s="2">
        <v>303.66000000000003</v>
      </c>
    </row>
  </sheetData>
  <autoFilter ref="A49:E133">
    <sortState ref="A50:E138">
      <sortCondition ref="A49:A133"/>
    </sortState>
  </autoFilter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2009 Acura TL</vt:lpstr>
    </vt:vector>
  </TitlesOfParts>
  <Company>MME Consulting,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McEvoy</dc:creator>
  <cp:lastModifiedBy>Steven McEvoy</cp:lastModifiedBy>
  <dcterms:created xsi:type="dcterms:W3CDTF">2017-04-08T17:07:26Z</dcterms:created>
  <dcterms:modified xsi:type="dcterms:W3CDTF">2017-04-08T17:07:46Z</dcterms:modified>
</cp:coreProperties>
</file>